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5315" windowHeight="11790"/>
  </bookViews>
  <sheets>
    <sheet name="Tabelle1" sheetId="1" r:id="rId1"/>
    <sheet name="Tabelle2" sheetId="2" r:id="rId2"/>
  </sheets>
  <calcPr calcId="125725"/>
</workbook>
</file>

<file path=xl/calcChain.xml><?xml version="1.0" encoding="utf-8"?>
<calcChain xmlns="http://schemas.openxmlformats.org/spreadsheetml/2006/main">
  <c r="I28" i="1"/>
  <c r="I27"/>
  <c r="I38"/>
  <c r="I37"/>
  <c r="I46"/>
  <c r="I56"/>
  <c r="I55"/>
  <c r="I66"/>
  <c r="I65"/>
  <c r="I75"/>
  <c r="I74"/>
  <c r="I86"/>
  <c r="F86" s="1"/>
  <c r="G86" s="1"/>
  <c r="I85"/>
  <c r="I84"/>
  <c r="F84" s="1"/>
  <c r="G84" s="1"/>
  <c r="I83"/>
  <c r="I96"/>
  <c r="I95"/>
  <c r="I94"/>
  <c r="I123"/>
  <c r="I122"/>
  <c r="F122" s="1"/>
  <c r="G122" s="1"/>
  <c r="I120"/>
  <c r="I119"/>
  <c r="I121"/>
  <c r="I118"/>
  <c r="I117"/>
  <c r="I110"/>
  <c r="I109"/>
  <c r="F109" s="1"/>
  <c r="G109" s="1"/>
  <c r="I108"/>
  <c r="I107"/>
  <c r="I106"/>
  <c r="I105"/>
  <c r="F106"/>
  <c r="G106" s="1"/>
  <c r="I104"/>
  <c r="I93"/>
  <c r="I82"/>
  <c r="I73"/>
  <c r="I36"/>
  <c r="I35"/>
  <c r="F28"/>
  <c r="G28" s="1"/>
  <c r="F105"/>
  <c r="G105" s="1"/>
  <c r="F118"/>
  <c r="G118" s="1"/>
  <c r="F123"/>
  <c r="G123" s="1"/>
  <c r="F121"/>
  <c r="G121" s="1"/>
  <c r="F120"/>
  <c r="G120" s="1"/>
  <c r="F119"/>
  <c r="G119" s="1"/>
  <c r="F117"/>
  <c r="G117" s="1"/>
  <c r="F110"/>
  <c r="G110" s="1"/>
  <c r="F108"/>
  <c r="G108" s="1"/>
  <c r="F107"/>
  <c r="G107" s="1"/>
  <c r="F104"/>
  <c r="G104" s="1"/>
  <c r="I45"/>
  <c r="F45" s="1"/>
  <c r="G45" s="1"/>
  <c r="F46"/>
  <c r="G46" s="1"/>
  <c r="F66"/>
  <c r="G66" s="1"/>
  <c r="I64"/>
  <c r="F64" s="1"/>
  <c r="G64" s="1"/>
  <c r="I63"/>
  <c r="F63" s="1"/>
  <c r="G63" s="1"/>
  <c r="F56"/>
  <c r="G56" s="1"/>
  <c r="F55"/>
  <c r="G55" s="1"/>
  <c r="I54"/>
  <c r="F54" s="1"/>
  <c r="G54" s="1"/>
  <c r="I53"/>
  <c r="F53" s="1"/>
  <c r="G53" s="1"/>
  <c r="F38"/>
  <c r="G38" s="1"/>
  <c r="F37"/>
  <c r="G37" s="1"/>
  <c r="F27"/>
  <c r="G27" s="1"/>
  <c r="I26"/>
  <c r="F26" s="1"/>
  <c r="G26" s="1"/>
  <c r="F36"/>
  <c r="G36" s="1"/>
  <c r="F35"/>
  <c r="G35" s="1"/>
  <c r="F96"/>
  <c r="G96" s="1"/>
  <c r="F95"/>
  <c r="G95" s="1"/>
  <c r="F94"/>
  <c r="G94" s="1"/>
  <c r="F93"/>
  <c r="G93" s="1"/>
  <c r="F85"/>
  <c r="G85" s="1"/>
  <c r="F83"/>
  <c r="G83" s="1"/>
  <c r="F82"/>
  <c r="G82" s="1"/>
  <c r="F75"/>
  <c r="G75" s="1"/>
  <c r="F74"/>
  <c r="G74" s="1"/>
  <c r="F73"/>
  <c r="G73" s="1"/>
  <c r="F65"/>
  <c r="G65" s="1"/>
</calcChain>
</file>

<file path=xl/sharedStrings.xml><?xml version="1.0" encoding="utf-8"?>
<sst xmlns="http://schemas.openxmlformats.org/spreadsheetml/2006/main" count="223" uniqueCount="103">
  <si>
    <t>1SL3Woptic-B</t>
  </si>
  <si>
    <t>Maß</t>
  </si>
  <si>
    <t>Bezeichnung</t>
  </si>
  <si>
    <t>Leistung</t>
  </si>
  <si>
    <t>3,5 W</t>
  </si>
  <si>
    <t>Dioden</t>
  </si>
  <si>
    <t>Farbe</t>
  </si>
  <si>
    <t>weiß</t>
  </si>
  <si>
    <t>Schutzklasse</t>
  </si>
  <si>
    <t>IP 65</t>
  </si>
  <si>
    <t>Leuchtkastenprofil Klick 60</t>
  </si>
  <si>
    <t>Farbtemperatur</t>
  </si>
  <si>
    <t>6500K*</t>
  </si>
  <si>
    <t>* Je nach Bedarf können auch LED mit einer Farbtemperatur von 2700K bis  8000K geliefert werden.</t>
  </si>
  <si>
    <t>≤ 100 cm</t>
  </si>
  <si>
    <t>≤ 130 cm</t>
  </si>
  <si>
    <t>≤ 150 cm</t>
  </si>
  <si>
    <t>Anzahl der Module pro lfm./Kante</t>
  </si>
  <si>
    <t>Berechnung der Anzahl der Module</t>
  </si>
  <si>
    <t>Kantenlänge</t>
  </si>
  <si>
    <t>148 x 40 x 30 mm</t>
  </si>
  <si>
    <t>Strom</t>
  </si>
  <si>
    <t>1050 mA</t>
  </si>
  <si>
    <t>Spannung</t>
  </si>
  <si>
    <t>9 - 30 V</t>
  </si>
  <si>
    <t>Arbeitstemperatur</t>
  </si>
  <si>
    <t xml:space="preserve"> -30 - +75°C</t>
  </si>
  <si>
    <t>IP 67</t>
  </si>
  <si>
    <t>in cm</t>
  </si>
  <si>
    <t xml:space="preserve">Zahl der Module </t>
  </si>
  <si>
    <t>pro Kante</t>
  </si>
  <si>
    <t>Summe</t>
  </si>
  <si>
    <t>33 x 22 x 12 mm</t>
  </si>
  <si>
    <t>empfohlen für Zargenausleuchtungen von Anlagen mit Acrylscheibe, -haube und Spanntuch</t>
  </si>
  <si>
    <t xml:space="preserve">LED Module Serie "OPTIC" </t>
  </si>
  <si>
    <t>60 W</t>
  </si>
  <si>
    <r>
      <t>LPC-35-1050</t>
    </r>
    <r>
      <rPr>
        <vertAlign val="superscript"/>
        <sz val="11"/>
        <color theme="1"/>
        <rFont val="Calibri"/>
        <family val="2"/>
        <scheme val="minor"/>
      </rPr>
      <t>1</t>
    </r>
  </si>
  <si>
    <r>
      <t>LPC-60-1050</t>
    </r>
    <r>
      <rPr>
        <vertAlign val="superscript"/>
        <sz val="11"/>
        <color theme="1"/>
        <rFont val="Calibri"/>
        <family val="2"/>
        <scheme val="minor"/>
      </rPr>
      <t>2</t>
    </r>
  </si>
  <si>
    <t>35 W</t>
  </si>
  <si>
    <t>9 - 48 V</t>
  </si>
  <si>
    <t>162,5 x 42,5 x 32 mm</t>
  </si>
  <si>
    <t xml:space="preserve"> -30 - +70°C</t>
  </si>
  <si>
    <t>Berechnung der Anzahl von Modulen für Zargenausleuchtungen</t>
  </si>
  <si>
    <t>Die nachfolgenden Berechnungen haben keinen verbindlichen Charakter, sondern dienen nur einer ersten Orientierung.</t>
  </si>
  <si>
    <t xml:space="preserve">Mit den Modulen der Serie "OPTIC" können Leuchtkästen Klick 60 bis zu einer Seitenlänge von 1,5 m von zwei </t>
  </si>
  <si>
    <t>LED-Modulen bestückt werden, kann beliebig gewählt werden.</t>
  </si>
  <si>
    <t xml:space="preserve">gegenüberliegenden Kanten ausgeleuchtet werden. Die Länge der jeweils angrenzenden Kanten, die mit den </t>
  </si>
  <si>
    <t>Bautiefe 60 mm</t>
  </si>
  <si>
    <t>Bautiefe 120 mm</t>
  </si>
  <si>
    <t>Bautiefe 160 mm / doppelseitig</t>
  </si>
  <si>
    <t>Bautiefe 120 mm einseitig / Acryl</t>
  </si>
  <si>
    <t>Bautiefe 160 mm einseitig / Acryl</t>
  </si>
  <si>
    <t>Bautiefe 160 mm / einseitig</t>
  </si>
  <si>
    <t>Bautiefe 160 mm doppelseitig / Acryl</t>
  </si>
  <si>
    <t>Eine genaue Berechnung sollte immer an Hand konkreter Maße und der beabsichtigten graphischen Gestaltung der Sichtfläche erfolgen.</t>
  </si>
  <si>
    <t>Bautiefe 160 mm einseitig / Spanntuch</t>
  </si>
  <si>
    <t>Anlagenhöhe</t>
  </si>
  <si>
    <t>≤ 200 cm</t>
  </si>
  <si>
    <t>≤ 250 cm</t>
  </si>
  <si>
    <t>≤ 300 cm</t>
  </si>
  <si>
    <t>Bautiefe 135 mm / einseitig</t>
  </si>
  <si>
    <t>Bautiefe 135 mm einseitig / Spanntuch (Spanntuchsystem PRO - Spannrahmen "ECOLED")</t>
  </si>
  <si>
    <t>Bautiefe 160 mm doppelseitig / Spanntuch</t>
  </si>
  <si>
    <t>* Um eine homogene Ausleuchtung zu erreichen, empfehlen wir bei Anlagen ab 60 cm Breite, mindestens 5 Module pro Kante zu verwenden</t>
  </si>
  <si>
    <t>* Um eine homogene Ausleuchtung zu erreichen, empfehlen wir bei Anlagen ab 60 cm Breite, mindestens 4 Module pro Kante zu verwenden</t>
  </si>
  <si>
    <t>Zur Berechnung der Anzahl der benötigten Module geben Sie in das jeweilge gelbe Feld die Breite der Anlage ein.</t>
  </si>
  <si>
    <t>≤ 350 cm</t>
  </si>
  <si>
    <t>≤ 100 cm *</t>
  </si>
  <si>
    <t>≤ 80 cm *</t>
  </si>
  <si>
    <t>≤ 60 cm *</t>
  </si>
  <si>
    <t>≤ 120 cm *</t>
  </si>
  <si>
    <t>≤ 150 cm *</t>
  </si>
  <si>
    <t>25 W</t>
  </si>
  <si>
    <t>13,2 - 24 V</t>
  </si>
  <si>
    <t xml:space="preserve"> -35 - +70°C</t>
  </si>
  <si>
    <t>148 x 40 x 32 mm</t>
  </si>
  <si>
    <t>40 W</t>
  </si>
  <si>
    <t>21,6 - 36 V</t>
  </si>
  <si>
    <t>1120 mA</t>
  </si>
  <si>
    <t xml:space="preserve"> -40 - +70°C</t>
  </si>
  <si>
    <t>162,5 x 43 x 32 mm</t>
  </si>
  <si>
    <t>32,4 - 54 V</t>
  </si>
  <si>
    <r>
      <t>LPF-25D-24</t>
    </r>
    <r>
      <rPr>
        <vertAlign val="superscript"/>
        <sz val="11"/>
        <color theme="1"/>
        <rFont val="Calibri"/>
        <family val="2"/>
        <scheme val="minor"/>
      </rPr>
      <t>3</t>
    </r>
  </si>
  <si>
    <r>
      <t>LPF-40D-36</t>
    </r>
    <r>
      <rPr>
        <vertAlign val="superscript"/>
        <sz val="11"/>
        <color theme="1"/>
        <rFont val="Calibri"/>
        <family val="2"/>
        <scheme val="minor"/>
      </rPr>
      <t>4</t>
    </r>
  </si>
  <si>
    <r>
      <t>LPF-60D-54</t>
    </r>
    <r>
      <rPr>
        <vertAlign val="superscript"/>
        <sz val="11"/>
        <color theme="1"/>
        <rFont val="Calibri"/>
        <family val="2"/>
        <scheme val="minor"/>
      </rPr>
      <t>5</t>
    </r>
  </si>
  <si>
    <t xml:space="preserve">Netzteile Mean Well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</si>
  <si>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Das Netzteil ist für den Einbau in Leuchtkästen des Profils Klick 60 geeignet. Pro Netzteil können 3 bis 8 Stück 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</si>
  <si>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Pro Netzteil können 3 bis 14 Stück der Module 1SL3Woptic-B versorgt werden.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</si>
  <si>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Das Netzteil ist für den Einbau in Leuchtkästen des Profils Klick 60 geeignet. Pro Netzteil können 5 bis 7 Stück </t>
    </r>
  </si>
  <si>
    <t xml:space="preserve">  der Module 1SL3Woptic-B versorgt werden.</t>
  </si>
  <si>
    <r>
      <rPr>
        <vertAlign val="superscript"/>
        <sz val="9"/>
        <color theme="1"/>
        <rFont val="Calibri"/>
        <family val="2"/>
        <scheme val="minor"/>
      </rPr>
      <t>4</t>
    </r>
    <r>
      <rPr>
        <sz val="9"/>
        <color theme="1"/>
        <rFont val="Calibri"/>
        <family val="2"/>
        <scheme val="minor"/>
      </rPr>
      <t xml:space="preserve"> Pro Netzteil können 7 bis 11 Stück der Module 1SL3Woptic-B versorgt werden.</t>
    </r>
  </si>
  <si>
    <r>
      <rPr>
        <vertAlign val="superscript"/>
        <sz val="9"/>
        <color theme="1"/>
        <rFont val="Calibri"/>
        <family val="2"/>
        <scheme val="minor"/>
      </rPr>
      <t>5</t>
    </r>
    <r>
      <rPr>
        <sz val="9"/>
        <color theme="1"/>
        <rFont val="Calibri"/>
        <family val="2"/>
        <scheme val="minor"/>
      </rPr>
      <t xml:space="preserve"> Pro Netzteil können 10 bis 17 Stück der Module 1SL3Woptic-B versorgt werden.</t>
    </r>
  </si>
  <si>
    <t>Die Versorgunsspannung pro Module beträgt 3,1 V; die Stromstärke beträgt 1050 - 1120 mA.</t>
  </si>
  <si>
    <t>Bautiefe 120 mm doppelseitig / Acryl</t>
  </si>
  <si>
    <t>Bautiefe 120 mm / doppelseitig</t>
  </si>
  <si>
    <t>* Um eine homogene Ausleuchtung zu erreichen, empfehlen wir bei Anlagen ab 60 cm Breite, mindestens 3 Module pro Kante zu verwenden</t>
  </si>
  <si>
    <t>≤ 120 cm</t>
  </si>
  <si>
    <t>Bautiefe 215 mm einseitig / Spanntuch</t>
  </si>
  <si>
    <t>Bautiefe 215 mm / einseitig</t>
  </si>
  <si>
    <t>≤ 400 cm</t>
  </si>
  <si>
    <t>Bautiefe 215 mm doppelseitig / Spanntuch</t>
  </si>
  <si>
    <t>Bautiefe 215 mm / doppelseitig</t>
  </si>
  <si>
    <t>Die Module sind mit LED der Firma NICHIA ausgestattet.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</si>
</sst>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rgb="FF0066FF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1" fillId="0" borderId="8" xfId="0" applyFont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0" xfId="0" applyBorder="1" applyAlignment="1" applyProtection="1">
      <alignment horizontal="center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center"/>
      <protection locked="0"/>
    </xf>
    <xf numFmtId="0" fontId="2" fillId="0" borderId="6" xfId="0" applyFont="1" applyBorder="1"/>
    <xf numFmtId="0" fontId="0" fillId="0" borderId="13" xfId="0" applyBorder="1"/>
    <xf numFmtId="0" fontId="0" fillId="0" borderId="0" xfId="0" applyFill="1" applyBorder="1"/>
    <xf numFmtId="0" fontId="3" fillId="0" borderId="0" xfId="0" applyFont="1"/>
    <xf numFmtId="1" fontId="1" fillId="0" borderId="0" xfId="0" applyNumberFormat="1" applyFont="1" applyBorder="1" applyAlignment="1" applyProtection="1">
      <alignment horizontal="center"/>
    </xf>
    <xf numFmtId="0" fontId="0" fillId="0" borderId="9" xfId="0" applyBorder="1" applyProtection="1"/>
    <xf numFmtId="0" fontId="0" fillId="0" borderId="0" xfId="0" applyBorder="1"/>
    <xf numFmtId="0" fontId="0" fillId="0" borderId="5" xfId="0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" xfId="0" applyBorder="1"/>
    <xf numFmtId="0" fontId="0" fillId="0" borderId="5" xfId="0" applyFont="1" applyBorder="1"/>
    <xf numFmtId="0" fontId="4" fillId="0" borderId="0" xfId="0" applyFont="1"/>
    <xf numFmtId="1" fontId="0" fillId="0" borderId="5" xfId="0" applyNumberFormat="1" applyFont="1" applyBorder="1" applyAlignment="1" applyProtection="1">
      <alignment horizontal="center"/>
    </xf>
    <xf numFmtId="1" fontId="0" fillId="0" borderId="10" xfId="0" applyNumberFormat="1" applyFont="1" applyBorder="1" applyAlignment="1" applyProtection="1">
      <alignment horizontal="center"/>
    </xf>
    <xf numFmtId="0" fontId="5" fillId="0" borderId="0" xfId="0" applyFont="1"/>
    <xf numFmtId="0" fontId="2" fillId="0" borderId="0" xfId="0" applyFont="1"/>
    <xf numFmtId="0" fontId="7" fillId="0" borderId="0" xfId="0" applyFont="1"/>
    <xf numFmtId="0" fontId="4" fillId="0" borderId="0" xfId="0" applyFont="1" applyAlignment="1">
      <alignment vertical="top"/>
    </xf>
    <xf numFmtId="0" fontId="0" fillId="0" borderId="0" xfId="0" applyProtection="1">
      <protection locked="0"/>
    </xf>
    <xf numFmtId="0" fontId="0" fillId="0" borderId="0" xfId="0" applyProtection="1"/>
    <xf numFmtId="0" fontId="1" fillId="0" borderId="1" xfId="0" applyFont="1" applyBorder="1" applyAlignment="1" applyProtection="1">
      <alignment horizontal="left"/>
    </xf>
    <xf numFmtId="0" fontId="0" fillId="0" borderId="6" xfId="0" applyBorder="1" applyProtection="1"/>
    <xf numFmtId="0" fontId="4" fillId="0" borderId="0" xfId="0" applyFont="1" applyProtection="1"/>
    <xf numFmtId="0" fontId="0" fillId="0" borderId="4" xfId="0" applyBorder="1" applyProtection="1"/>
    <xf numFmtId="0" fontId="1" fillId="0" borderId="7" xfId="0" applyFont="1" applyBorder="1" applyAlignment="1" applyProtection="1">
      <alignment horizontal="center"/>
    </xf>
    <xf numFmtId="1" fontId="1" fillId="0" borderId="7" xfId="0" applyNumberFormat="1" applyFont="1" applyBorder="1" applyAlignment="1" applyProtection="1">
      <alignment horizontal="center"/>
    </xf>
    <xf numFmtId="1" fontId="1" fillId="0" borderId="11" xfId="0" applyNumberFormat="1" applyFont="1" applyBorder="1" applyAlignment="1" applyProtection="1">
      <alignment horizontal="center"/>
    </xf>
    <xf numFmtId="0" fontId="0" fillId="0" borderId="13" xfId="0" applyBorder="1" applyProtection="1"/>
    <xf numFmtId="0" fontId="0" fillId="0" borderId="0" xfId="0" applyBorder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0" fillId="0" borderId="2" xfId="0" applyFont="1" applyBorder="1" applyProtection="1"/>
    <xf numFmtId="0" fontId="0" fillId="0" borderId="5" xfId="0" applyBorder="1" applyProtection="1"/>
    <xf numFmtId="0" fontId="3" fillId="0" borderId="0" xfId="0" applyFont="1" applyProtection="1"/>
    <xf numFmtId="0" fontId="0" fillId="0" borderId="1" xfId="0" applyBorder="1" applyAlignment="1" applyProtection="1">
      <alignment horizontal="left"/>
    </xf>
    <xf numFmtId="0" fontId="2" fillId="0" borderId="0" xfId="0" applyFont="1" applyAlignment="1" applyProtection="1"/>
    <xf numFmtId="0" fontId="2" fillId="0" borderId="0" xfId="0" applyFont="1" applyProtection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850901</xdr:colOff>
      <xdr:row>0</xdr:row>
      <xdr:rowOff>87265</xdr:rowOff>
    </xdr:from>
    <xdr:to>
      <xdr:col>6</xdr:col>
      <xdr:colOff>755651</xdr:colOff>
      <xdr:row>1</xdr:row>
      <xdr:rowOff>179760</xdr:rowOff>
    </xdr:to>
    <xdr:pic>
      <xdr:nvPicPr>
        <xdr:cNvPr id="3" name="Grafik 2" descr="LED_fre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37151" y="87265"/>
          <a:ext cx="1060450" cy="333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0"/>
  <sheetViews>
    <sheetView tabSelected="1" zoomScale="150" zoomScaleNormal="150" workbookViewId="0">
      <selection activeCell="E36" sqref="E36"/>
    </sheetView>
  </sheetViews>
  <sheetFormatPr baseColWidth="10" defaultRowHeight="15"/>
  <cols>
    <col min="1" max="1" width="13.7109375" customWidth="1"/>
    <col min="2" max="2" width="19.5703125" customWidth="1"/>
    <col min="3" max="3" width="9.42578125" customWidth="1"/>
    <col min="4" max="4" width="9.28515625" customWidth="1"/>
    <col min="5" max="5" width="12.140625" style="39" customWidth="1"/>
    <col min="6" max="6" width="17.28515625" customWidth="1"/>
    <col min="7" max="7" width="11.7109375" style="40" customWidth="1"/>
    <col min="8" max="8" width="11.42578125" customWidth="1"/>
    <col min="9" max="9" width="11.42578125" hidden="1" customWidth="1"/>
  </cols>
  <sheetData>
    <row r="1" spans="1:7" ht="18.75">
      <c r="A1" s="21" t="s">
        <v>34</v>
      </c>
      <c r="E1" s="40"/>
    </row>
    <row r="2" spans="1:7">
      <c r="A2" s="35" t="s">
        <v>33</v>
      </c>
      <c r="E2" s="40"/>
    </row>
    <row r="3" spans="1:7">
      <c r="E3" s="40"/>
    </row>
    <row r="4" spans="1:7">
      <c r="A4" s="6" t="s">
        <v>2</v>
      </c>
      <c r="B4" s="6" t="s">
        <v>1</v>
      </c>
      <c r="C4" s="6" t="s">
        <v>3</v>
      </c>
      <c r="D4" s="6" t="s">
        <v>5</v>
      </c>
      <c r="E4" s="50" t="s">
        <v>6</v>
      </c>
      <c r="F4" s="6" t="s">
        <v>11</v>
      </c>
      <c r="G4" s="41" t="s">
        <v>8</v>
      </c>
    </row>
    <row r="5" spans="1:7">
      <c r="A5" s="7" t="s">
        <v>0</v>
      </c>
      <c r="B5" s="7" t="s">
        <v>32</v>
      </c>
      <c r="C5" s="7" t="s">
        <v>4</v>
      </c>
      <c r="D5" s="8">
        <v>1</v>
      </c>
      <c r="E5" s="16" t="s">
        <v>7</v>
      </c>
      <c r="F5" s="7" t="s">
        <v>12</v>
      </c>
      <c r="G5" s="16" t="s">
        <v>9</v>
      </c>
    </row>
    <row r="6" spans="1:7">
      <c r="A6" s="20" t="s">
        <v>13</v>
      </c>
      <c r="E6" s="40"/>
    </row>
    <row r="7" spans="1:7" ht="7.5" customHeight="1">
      <c r="A7" s="20"/>
      <c r="E7" s="40"/>
    </row>
    <row r="8" spans="1:7" ht="12.75" customHeight="1">
      <c r="A8" s="20" t="s">
        <v>92</v>
      </c>
      <c r="E8" s="40"/>
    </row>
    <row r="9" spans="1:7" ht="12.75" customHeight="1">
      <c r="A9" t="s">
        <v>102</v>
      </c>
      <c r="E9" s="40"/>
    </row>
    <row r="10" spans="1:7" ht="7.5" customHeight="1">
      <c r="A10" s="18"/>
      <c r="B10" s="4"/>
      <c r="C10" s="4"/>
      <c r="D10" s="4"/>
      <c r="E10" s="42"/>
      <c r="F10" s="4"/>
      <c r="G10" s="42"/>
    </row>
    <row r="11" spans="1:7" ht="7.5" customHeight="1">
      <c r="E11" s="40"/>
    </row>
    <row r="12" spans="1:7">
      <c r="A12" s="1" t="s">
        <v>42</v>
      </c>
      <c r="E12" s="40"/>
    </row>
    <row r="13" spans="1:7" s="32" customFormat="1" ht="12.75" customHeight="1">
      <c r="A13" s="32" t="s">
        <v>43</v>
      </c>
      <c r="E13" s="43"/>
      <c r="G13" s="43"/>
    </row>
    <row r="14" spans="1:7" s="32" customFormat="1" ht="12.75" customHeight="1">
      <c r="A14" s="32" t="s">
        <v>54</v>
      </c>
      <c r="E14" s="43"/>
      <c r="G14" s="43"/>
    </row>
    <row r="15" spans="1:7" ht="7.5" customHeight="1">
      <c r="A15" s="35"/>
      <c r="E15" s="40"/>
    </row>
    <row r="16" spans="1:7" ht="12.75" customHeight="1">
      <c r="A16" s="36" t="s">
        <v>65</v>
      </c>
      <c r="E16" s="40"/>
    </row>
    <row r="17" spans="1:9" ht="7.5" customHeight="1">
      <c r="A17" s="32"/>
      <c r="E17" s="40"/>
    </row>
    <row r="18" spans="1:9" ht="12.75" customHeight="1">
      <c r="A18" s="37" t="s">
        <v>10</v>
      </c>
      <c r="E18" s="40"/>
    </row>
    <row r="19" spans="1:9">
      <c r="A19" s="35" t="s">
        <v>44</v>
      </c>
      <c r="E19" s="40"/>
    </row>
    <row r="20" spans="1:9">
      <c r="A20" s="35" t="s">
        <v>46</v>
      </c>
      <c r="E20" s="40"/>
    </row>
    <row r="21" spans="1:9">
      <c r="A21" s="35" t="s">
        <v>45</v>
      </c>
      <c r="E21" s="40"/>
    </row>
    <row r="22" spans="1:9" ht="4.5" customHeight="1"/>
    <row r="23" spans="1:9" ht="12.75" customHeight="1">
      <c r="A23" s="11" t="s">
        <v>56</v>
      </c>
      <c r="B23" s="2" t="s">
        <v>17</v>
      </c>
      <c r="C23" s="9"/>
      <c r="D23" s="10"/>
      <c r="E23" s="51" t="s">
        <v>18</v>
      </c>
      <c r="F23" s="9"/>
      <c r="G23" s="44"/>
    </row>
    <row r="24" spans="1:9" ht="12.75" customHeight="1">
      <c r="A24" s="27"/>
      <c r="B24" s="28" t="s">
        <v>47</v>
      </c>
      <c r="C24" s="24"/>
      <c r="D24" s="29"/>
      <c r="E24" s="52" t="s">
        <v>19</v>
      </c>
      <c r="F24" s="30" t="s">
        <v>29</v>
      </c>
      <c r="G24" s="44"/>
    </row>
    <row r="25" spans="1:9" ht="12.75" customHeight="1">
      <c r="A25" s="12"/>
      <c r="B25" s="3"/>
      <c r="C25" s="4"/>
      <c r="D25" s="5"/>
      <c r="E25" s="53" t="s">
        <v>28</v>
      </c>
      <c r="F25" s="31" t="s">
        <v>30</v>
      </c>
      <c r="G25" s="45" t="s">
        <v>31</v>
      </c>
    </row>
    <row r="26" spans="1:9" ht="12.75" customHeight="1">
      <c r="A26" s="23" t="s">
        <v>68</v>
      </c>
      <c r="B26" s="25">
        <v>5</v>
      </c>
      <c r="C26" s="4"/>
      <c r="D26" s="5"/>
      <c r="E26" s="26">
        <v>0</v>
      </c>
      <c r="F26" s="33">
        <f>ROUND(I26,0)</f>
        <v>4</v>
      </c>
      <c r="G26" s="46">
        <f>F26*2</f>
        <v>8</v>
      </c>
      <c r="I26" s="22">
        <f>IF(E26&lt;100,4,B26*E26/100)</f>
        <v>4</v>
      </c>
    </row>
    <row r="27" spans="1:9" ht="12.75" customHeight="1">
      <c r="A27" s="16" t="s">
        <v>67</v>
      </c>
      <c r="B27" s="15">
        <v>6</v>
      </c>
      <c r="C27" s="14"/>
      <c r="D27" s="13"/>
      <c r="E27" s="17">
        <v>0</v>
      </c>
      <c r="F27" s="34">
        <f>ROUND(I27,0)</f>
        <v>5</v>
      </c>
      <c r="G27" s="47">
        <f t="shared" ref="G27:G28" si="0">F27*2</f>
        <v>10</v>
      </c>
      <c r="I27" s="22">
        <f>IF(E27&lt;100,5,B27*E27/100)</f>
        <v>5</v>
      </c>
    </row>
    <row r="28" spans="1:9" ht="12.75" customHeight="1">
      <c r="A28" s="16" t="s">
        <v>15</v>
      </c>
      <c r="B28" s="15">
        <v>7</v>
      </c>
      <c r="C28" s="14"/>
      <c r="D28" s="13"/>
      <c r="E28" s="17">
        <v>0</v>
      </c>
      <c r="F28" s="34">
        <f>ROUND(I28,0)</f>
        <v>6</v>
      </c>
      <c r="G28" s="47">
        <f t="shared" si="0"/>
        <v>12</v>
      </c>
      <c r="I28" s="22">
        <f>IF(E28&lt;130,6,B28*E28/100)</f>
        <v>6</v>
      </c>
    </row>
    <row r="29" spans="1:9" ht="20.25" customHeight="1">
      <c r="A29" s="38" t="s">
        <v>64</v>
      </c>
      <c r="E29" s="40"/>
    </row>
    <row r="30" spans="1:9" ht="12.75" customHeight="1">
      <c r="A30" s="37" t="s">
        <v>50</v>
      </c>
      <c r="E30" s="43"/>
    </row>
    <row r="31" spans="1:9" ht="4.5" customHeight="1">
      <c r="E31" s="40"/>
    </row>
    <row r="32" spans="1:9" ht="12.75" customHeight="1">
      <c r="A32" s="11" t="s">
        <v>56</v>
      </c>
      <c r="B32" s="2" t="s">
        <v>17</v>
      </c>
      <c r="C32" s="9"/>
      <c r="D32" s="10"/>
      <c r="E32" s="51" t="s">
        <v>18</v>
      </c>
      <c r="F32" s="9"/>
      <c r="G32" s="44"/>
    </row>
    <row r="33" spans="1:9" ht="12.75" customHeight="1">
      <c r="A33" s="27"/>
      <c r="B33" s="28" t="s">
        <v>48</v>
      </c>
      <c r="C33" s="24"/>
      <c r="D33" s="29"/>
      <c r="E33" s="52" t="s">
        <v>19</v>
      </c>
      <c r="F33" s="30" t="s">
        <v>29</v>
      </c>
      <c r="G33" s="44"/>
    </row>
    <row r="34" spans="1:9" ht="12.75" customHeight="1">
      <c r="A34" s="12"/>
      <c r="B34" s="3"/>
      <c r="C34" s="4"/>
      <c r="D34" s="5"/>
      <c r="E34" s="53" t="s">
        <v>28</v>
      </c>
      <c r="F34" s="31" t="s">
        <v>30</v>
      </c>
      <c r="G34" s="45" t="s">
        <v>31</v>
      </c>
    </row>
    <row r="35" spans="1:9" ht="12.75" customHeight="1">
      <c r="A35" s="23" t="s">
        <v>69</v>
      </c>
      <c r="B35" s="25">
        <v>5</v>
      </c>
      <c r="C35" s="4"/>
      <c r="D35" s="5"/>
      <c r="E35" s="26">
        <v>0</v>
      </c>
      <c r="F35" s="33">
        <f>ROUND(I35,0)</f>
        <v>4</v>
      </c>
      <c r="G35" s="46">
        <f>F35*2</f>
        <v>8</v>
      </c>
      <c r="I35" s="22">
        <f>IF(E35&lt;100,4,B35*E35/100)</f>
        <v>4</v>
      </c>
    </row>
    <row r="36" spans="1:9" ht="12.75" customHeight="1">
      <c r="A36" s="16" t="s">
        <v>68</v>
      </c>
      <c r="B36" s="15">
        <v>5</v>
      </c>
      <c r="C36" s="14"/>
      <c r="D36" s="13"/>
      <c r="E36" s="17">
        <v>0</v>
      </c>
      <c r="F36" s="34">
        <f>ROUND(I36,0)</f>
        <v>4</v>
      </c>
      <c r="G36" s="47">
        <f t="shared" ref="G36:G38" si="1">F36*2</f>
        <v>8</v>
      </c>
      <c r="I36" s="22">
        <f>IF(E36&lt;100,4,B36*E36/100)</f>
        <v>4</v>
      </c>
    </row>
    <row r="37" spans="1:9" ht="12.75" customHeight="1">
      <c r="A37" s="16" t="s">
        <v>70</v>
      </c>
      <c r="B37" s="15">
        <v>5</v>
      </c>
      <c r="C37" s="14"/>
      <c r="D37" s="13"/>
      <c r="E37" s="17">
        <v>0</v>
      </c>
      <c r="F37" s="34">
        <f>ROUND(I37,0)</f>
        <v>5</v>
      </c>
      <c r="G37" s="47">
        <f t="shared" si="1"/>
        <v>10</v>
      </c>
      <c r="I37" s="22">
        <f>IF(E37&lt;120,5,B37*E37/100)</f>
        <v>5</v>
      </c>
    </row>
    <row r="38" spans="1:9" ht="12.75" customHeight="1">
      <c r="A38" s="16" t="s">
        <v>71</v>
      </c>
      <c r="B38" s="15">
        <v>6</v>
      </c>
      <c r="C38" s="14"/>
      <c r="D38" s="13"/>
      <c r="E38" s="17">
        <v>0</v>
      </c>
      <c r="F38" s="34">
        <f>ROUND(I38,0)</f>
        <v>8</v>
      </c>
      <c r="G38" s="47">
        <f t="shared" si="1"/>
        <v>16</v>
      </c>
      <c r="I38" s="22">
        <f>IF(E38&lt;150,8,B38*E38/100)</f>
        <v>8</v>
      </c>
    </row>
    <row r="39" spans="1:9" ht="20.25" customHeight="1">
      <c r="A39" s="38" t="s">
        <v>63</v>
      </c>
      <c r="E39" s="40"/>
    </row>
    <row r="40" spans="1:9" ht="12.75" customHeight="1">
      <c r="A40" s="37" t="s">
        <v>93</v>
      </c>
      <c r="E40" s="43"/>
    </row>
    <row r="41" spans="1:9" ht="4.5" customHeight="1">
      <c r="E41" s="40"/>
    </row>
    <row r="42" spans="1:9" ht="12.75" customHeight="1">
      <c r="A42" s="11" t="s">
        <v>56</v>
      </c>
      <c r="B42" s="2" t="s">
        <v>17</v>
      </c>
      <c r="C42" s="9"/>
      <c r="D42" s="10"/>
      <c r="E42" s="51" t="s">
        <v>18</v>
      </c>
      <c r="F42" s="9"/>
      <c r="G42" s="44"/>
    </row>
    <row r="43" spans="1:9" ht="12.75" customHeight="1">
      <c r="A43" s="27"/>
      <c r="B43" s="28" t="s">
        <v>94</v>
      </c>
      <c r="C43" s="24"/>
      <c r="D43" s="29"/>
      <c r="E43" s="52" t="s">
        <v>19</v>
      </c>
      <c r="F43" s="30" t="s">
        <v>29</v>
      </c>
      <c r="G43" s="44"/>
    </row>
    <row r="44" spans="1:9" ht="12.75" customHeight="1">
      <c r="A44" s="12"/>
      <c r="B44" s="3"/>
      <c r="C44" s="4"/>
      <c r="D44" s="5"/>
      <c r="E44" s="53" t="s">
        <v>28</v>
      </c>
      <c r="F44" s="31" t="s">
        <v>30</v>
      </c>
      <c r="G44" s="45" t="s">
        <v>31</v>
      </c>
    </row>
    <row r="45" spans="1:9" ht="12.75" customHeight="1">
      <c r="A45" s="23" t="s">
        <v>68</v>
      </c>
      <c r="B45" s="25">
        <v>4</v>
      </c>
      <c r="C45" s="4"/>
      <c r="D45" s="5"/>
      <c r="E45" s="26">
        <v>0</v>
      </c>
      <c r="F45" s="33">
        <f>ROUND(I45,0)</f>
        <v>3</v>
      </c>
      <c r="G45" s="46">
        <f>F45*2</f>
        <v>6</v>
      </c>
      <c r="I45" s="22">
        <f>IF(E45&lt;60,3,B45*E45/100)</f>
        <v>3</v>
      </c>
    </row>
    <row r="46" spans="1:9" ht="12.75" customHeight="1">
      <c r="A46" s="16" t="s">
        <v>96</v>
      </c>
      <c r="B46" s="15">
        <v>5</v>
      </c>
      <c r="C46" s="14"/>
      <c r="D46" s="13"/>
      <c r="E46" s="17">
        <v>0</v>
      </c>
      <c r="F46" s="34">
        <f>ROUND(I46,0)</f>
        <v>5</v>
      </c>
      <c r="G46" s="47">
        <f t="shared" ref="G46" si="2">F46*2</f>
        <v>10</v>
      </c>
      <c r="I46" s="22">
        <f>IF(E46&lt;120,5,B46*E46/100)</f>
        <v>5</v>
      </c>
    </row>
    <row r="47" spans="1:9" ht="20.25" customHeight="1">
      <c r="A47" s="38" t="s">
        <v>95</v>
      </c>
      <c r="E47" s="40"/>
    </row>
    <row r="48" spans="1:9" ht="12.75" customHeight="1">
      <c r="A48" s="37" t="s">
        <v>51</v>
      </c>
      <c r="E48" s="43"/>
    </row>
    <row r="49" spans="1:9" ht="4.5" customHeight="1">
      <c r="E49" s="40"/>
    </row>
    <row r="50" spans="1:9" ht="12.75" customHeight="1">
      <c r="A50" s="11" t="s">
        <v>56</v>
      </c>
      <c r="B50" s="2" t="s">
        <v>17</v>
      </c>
      <c r="C50" s="9"/>
      <c r="D50" s="10"/>
      <c r="E50" s="51" t="s">
        <v>18</v>
      </c>
      <c r="F50" s="9"/>
      <c r="G50" s="44"/>
    </row>
    <row r="51" spans="1:9" ht="12.75" customHeight="1">
      <c r="A51" s="27"/>
      <c r="B51" s="28" t="s">
        <v>52</v>
      </c>
      <c r="C51" s="24"/>
      <c r="D51" s="29"/>
      <c r="E51" s="52" t="s">
        <v>19</v>
      </c>
      <c r="F51" s="30" t="s">
        <v>29</v>
      </c>
      <c r="G51" s="44"/>
    </row>
    <row r="52" spans="1:9" ht="12.75" customHeight="1">
      <c r="A52" s="12"/>
      <c r="B52" s="3"/>
      <c r="C52" s="4"/>
      <c r="D52" s="5"/>
      <c r="E52" s="53" t="s">
        <v>28</v>
      </c>
      <c r="F52" s="31" t="s">
        <v>30</v>
      </c>
      <c r="G52" s="45" t="s">
        <v>31</v>
      </c>
    </row>
    <row r="53" spans="1:9" ht="12.75" customHeight="1">
      <c r="A53" s="23" t="s">
        <v>69</v>
      </c>
      <c r="B53" s="25">
        <v>4</v>
      </c>
      <c r="C53" s="4"/>
      <c r="D53" s="5"/>
      <c r="E53" s="26">
        <v>0</v>
      </c>
      <c r="F53" s="33">
        <f>ROUND(I53,0)</f>
        <v>4</v>
      </c>
      <c r="G53" s="46">
        <f>F53*2</f>
        <v>8</v>
      </c>
      <c r="I53" s="22">
        <f>IF(E53&lt;100,4,B53*E53/100)</f>
        <v>4</v>
      </c>
    </row>
    <row r="54" spans="1:9" ht="12.75" customHeight="1">
      <c r="A54" s="16" t="s">
        <v>68</v>
      </c>
      <c r="B54" s="15">
        <v>4</v>
      </c>
      <c r="C54" s="14"/>
      <c r="D54" s="13"/>
      <c r="E54" s="17">
        <v>0</v>
      </c>
      <c r="F54" s="34">
        <f>ROUND(I54,0)</f>
        <v>4</v>
      </c>
      <c r="G54" s="47">
        <f t="shared" ref="G54:G56" si="3">F54*2</f>
        <v>8</v>
      </c>
      <c r="I54" s="22">
        <f>IF(E54&lt;100,4,B54*E54/100)</f>
        <v>4</v>
      </c>
    </row>
    <row r="55" spans="1:9" ht="12.75" customHeight="1">
      <c r="A55" s="16" t="s">
        <v>70</v>
      </c>
      <c r="B55" s="15">
        <v>5</v>
      </c>
      <c r="C55" s="14"/>
      <c r="D55" s="13"/>
      <c r="E55" s="17">
        <v>0</v>
      </c>
      <c r="F55" s="34">
        <f>ROUND(I55,0)</f>
        <v>5</v>
      </c>
      <c r="G55" s="47">
        <f t="shared" si="3"/>
        <v>10</v>
      </c>
      <c r="I55" s="22">
        <f>IF(E55&lt;120,5,B55*E55/100)</f>
        <v>5</v>
      </c>
    </row>
    <row r="56" spans="1:9" ht="12.75" customHeight="1">
      <c r="A56" s="16" t="s">
        <v>71</v>
      </c>
      <c r="B56" s="15">
        <v>6</v>
      </c>
      <c r="C56" s="14"/>
      <c r="D56" s="13"/>
      <c r="E56" s="17">
        <v>0</v>
      </c>
      <c r="F56" s="34">
        <f>ROUND(I56,0)</f>
        <v>8</v>
      </c>
      <c r="G56" s="47">
        <f t="shared" si="3"/>
        <v>16</v>
      </c>
      <c r="I56" s="22">
        <f>IF(E56&lt;150,8,B56*E56/100)</f>
        <v>8</v>
      </c>
    </row>
    <row r="57" spans="1:9" ht="20.25" customHeight="1">
      <c r="A57" s="38" t="s">
        <v>64</v>
      </c>
      <c r="E57" s="40"/>
    </row>
    <row r="58" spans="1:9" ht="12.75" customHeight="1">
      <c r="A58" s="37" t="s">
        <v>53</v>
      </c>
      <c r="E58" s="43"/>
    </row>
    <row r="59" spans="1:9" ht="4.5" customHeight="1">
      <c r="E59" s="40"/>
    </row>
    <row r="60" spans="1:9" ht="12.75" customHeight="1">
      <c r="A60" s="11" t="s">
        <v>56</v>
      </c>
      <c r="B60" s="2" t="s">
        <v>17</v>
      </c>
      <c r="C60" s="9"/>
      <c r="D60" s="10"/>
      <c r="E60" s="51" t="s">
        <v>18</v>
      </c>
      <c r="F60" s="9"/>
      <c r="G60" s="44"/>
    </row>
    <row r="61" spans="1:9" ht="12.75" customHeight="1">
      <c r="A61" s="27"/>
      <c r="B61" s="28" t="s">
        <v>49</v>
      </c>
      <c r="C61" s="24"/>
      <c r="D61" s="29"/>
      <c r="E61" s="52" t="s">
        <v>19</v>
      </c>
      <c r="F61" s="30" t="s">
        <v>29</v>
      </c>
      <c r="G61" s="44"/>
    </row>
    <row r="62" spans="1:9" ht="12.75" customHeight="1">
      <c r="A62" s="12"/>
      <c r="B62" s="3"/>
      <c r="C62" s="4"/>
      <c r="D62" s="5"/>
      <c r="E62" s="53" t="s">
        <v>28</v>
      </c>
      <c r="F62" s="31" t="s">
        <v>30</v>
      </c>
      <c r="G62" s="45" t="s">
        <v>31</v>
      </c>
    </row>
    <row r="63" spans="1:9" ht="12.75" customHeight="1">
      <c r="A63" s="23" t="s">
        <v>69</v>
      </c>
      <c r="B63" s="25">
        <v>4</v>
      </c>
      <c r="C63" s="4"/>
      <c r="D63" s="5"/>
      <c r="E63" s="26">
        <v>0</v>
      </c>
      <c r="F63" s="33">
        <f>ROUND(I63,0)</f>
        <v>4</v>
      </c>
      <c r="G63" s="46">
        <f>F63*2</f>
        <v>8</v>
      </c>
      <c r="I63" s="22">
        <f>IF(E63&lt;100,4,B63*E63/100)</f>
        <v>4</v>
      </c>
    </row>
    <row r="64" spans="1:9" ht="12.75" customHeight="1">
      <c r="A64" s="16" t="s">
        <v>68</v>
      </c>
      <c r="B64" s="15">
        <v>4</v>
      </c>
      <c r="C64" s="14"/>
      <c r="D64" s="13"/>
      <c r="E64" s="17">
        <v>0</v>
      </c>
      <c r="F64" s="34">
        <f>ROUND(I64,0)</f>
        <v>4</v>
      </c>
      <c r="G64" s="47">
        <f t="shared" ref="G64:G66" si="4">F64*2</f>
        <v>8</v>
      </c>
      <c r="I64" s="22">
        <f>IF(E64&lt;100,4,B64*E64/100)</f>
        <v>4</v>
      </c>
    </row>
    <row r="65" spans="1:9" ht="12.75" customHeight="1">
      <c r="A65" s="16" t="s">
        <v>70</v>
      </c>
      <c r="B65" s="15">
        <v>5</v>
      </c>
      <c r="C65" s="14"/>
      <c r="D65" s="13"/>
      <c r="E65" s="17">
        <v>0</v>
      </c>
      <c r="F65" s="34">
        <f>ROUND(I65,0)</f>
        <v>5</v>
      </c>
      <c r="G65" s="47">
        <f t="shared" si="4"/>
        <v>10</v>
      </c>
      <c r="I65" s="22">
        <f>IF(E65&lt;120,5,B65*E65/100)</f>
        <v>5</v>
      </c>
    </row>
    <row r="66" spans="1:9" ht="12.75" customHeight="1">
      <c r="A66" s="16" t="s">
        <v>71</v>
      </c>
      <c r="B66" s="15">
        <v>6</v>
      </c>
      <c r="C66" s="14"/>
      <c r="D66" s="13"/>
      <c r="E66" s="17">
        <v>0</v>
      </c>
      <c r="F66" s="34">
        <f>ROUND(I66,0)</f>
        <v>8</v>
      </c>
      <c r="G66" s="47">
        <f t="shared" si="4"/>
        <v>16</v>
      </c>
      <c r="I66" s="22">
        <f>IF(E66&lt;150,8,B66*E66/100)</f>
        <v>8</v>
      </c>
    </row>
    <row r="67" spans="1:9" ht="20.25" customHeight="1">
      <c r="A67" s="38" t="s">
        <v>64</v>
      </c>
      <c r="E67" s="40"/>
    </row>
    <row r="68" spans="1:9" ht="12.75" customHeight="1">
      <c r="A68" s="37" t="s">
        <v>61</v>
      </c>
      <c r="E68" s="43"/>
    </row>
    <row r="69" spans="1:9" ht="4.5" customHeight="1">
      <c r="E69" s="40"/>
    </row>
    <row r="70" spans="1:9" ht="12.75" customHeight="1">
      <c r="A70" s="11" t="s">
        <v>56</v>
      </c>
      <c r="B70" s="2" t="s">
        <v>17</v>
      </c>
      <c r="C70" s="9"/>
      <c r="D70" s="10"/>
      <c r="E70" s="51" t="s">
        <v>18</v>
      </c>
      <c r="F70" s="9"/>
      <c r="G70" s="44"/>
    </row>
    <row r="71" spans="1:9" ht="12.75" customHeight="1">
      <c r="A71" s="27"/>
      <c r="B71" s="28" t="s">
        <v>60</v>
      </c>
      <c r="C71" s="24"/>
      <c r="D71" s="29"/>
      <c r="E71" s="52" t="s">
        <v>19</v>
      </c>
      <c r="F71" s="30" t="s">
        <v>29</v>
      </c>
      <c r="G71" s="44"/>
    </row>
    <row r="72" spans="1:9" ht="12.75" customHeight="1">
      <c r="A72" s="12"/>
      <c r="B72" s="3"/>
      <c r="C72" s="4"/>
      <c r="D72" s="5"/>
      <c r="E72" s="53" t="s">
        <v>28</v>
      </c>
      <c r="F72" s="31" t="s">
        <v>30</v>
      </c>
      <c r="G72" s="45" t="s">
        <v>31</v>
      </c>
    </row>
    <row r="73" spans="1:9" ht="12.75" customHeight="1">
      <c r="A73" s="23" t="s">
        <v>14</v>
      </c>
      <c r="B73" s="25">
        <v>5</v>
      </c>
      <c r="C73" s="4"/>
      <c r="D73" s="5"/>
      <c r="E73" s="26">
        <v>0</v>
      </c>
      <c r="F73" s="33">
        <f>ROUND(I73,0)</f>
        <v>4</v>
      </c>
      <c r="G73" s="46">
        <f>F73*2</f>
        <v>8</v>
      </c>
      <c r="I73" s="22">
        <f>IF(E73&lt;100,4,B73*E73/100)</f>
        <v>4</v>
      </c>
    </row>
    <row r="74" spans="1:9" ht="12.75" customHeight="1">
      <c r="A74" s="16" t="s">
        <v>16</v>
      </c>
      <c r="B74" s="15">
        <v>6</v>
      </c>
      <c r="C74" s="14"/>
      <c r="D74" s="13"/>
      <c r="E74" s="17">
        <v>0</v>
      </c>
      <c r="F74" s="34">
        <f>ROUND(I74,0)</f>
        <v>8</v>
      </c>
      <c r="G74" s="47">
        <f t="shared" ref="G74:G75" si="5">F74*2</f>
        <v>16</v>
      </c>
      <c r="I74" s="22">
        <f>IF(E74&lt;150,8,B74*E74/100)</f>
        <v>8</v>
      </c>
    </row>
    <row r="75" spans="1:9" ht="12.75" customHeight="1">
      <c r="A75" s="16" t="s">
        <v>57</v>
      </c>
      <c r="B75" s="15">
        <v>8</v>
      </c>
      <c r="C75" s="14"/>
      <c r="D75" s="13"/>
      <c r="E75" s="17">
        <v>0</v>
      </c>
      <c r="F75" s="34">
        <f>ROUND(I75,0)</f>
        <v>15</v>
      </c>
      <c r="G75" s="47">
        <f t="shared" si="5"/>
        <v>30</v>
      </c>
      <c r="I75" s="22">
        <f>IF(E75&lt;200,15,B75*E75/100)</f>
        <v>15</v>
      </c>
    </row>
    <row r="76" spans="1:9" ht="12.75" customHeight="1">
      <c r="E76" s="40"/>
    </row>
    <row r="77" spans="1:9" ht="12.75" customHeight="1">
      <c r="A77" s="37" t="s">
        <v>55</v>
      </c>
      <c r="E77" s="43"/>
    </row>
    <row r="78" spans="1:9" ht="4.5" customHeight="1">
      <c r="E78" s="40"/>
    </row>
    <row r="79" spans="1:9" ht="12.75" customHeight="1">
      <c r="A79" s="11" t="s">
        <v>56</v>
      </c>
      <c r="B79" s="2" t="s">
        <v>17</v>
      </c>
      <c r="C79" s="9"/>
      <c r="D79" s="10"/>
      <c r="E79" s="51" t="s">
        <v>18</v>
      </c>
      <c r="F79" s="9"/>
      <c r="G79" s="44"/>
    </row>
    <row r="80" spans="1:9" ht="12.75" customHeight="1">
      <c r="A80" s="27"/>
      <c r="B80" s="28" t="s">
        <v>52</v>
      </c>
      <c r="C80" s="24"/>
      <c r="D80" s="29"/>
      <c r="E80" s="52" t="s">
        <v>19</v>
      </c>
      <c r="F80" s="30" t="s">
        <v>29</v>
      </c>
      <c r="G80" s="44"/>
    </row>
    <row r="81" spans="1:9" ht="12.75" customHeight="1">
      <c r="A81" s="12"/>
      <c r="B81" s="3"/>
      <c r="C81" s="4"/>
      <c r="D81" s="5"/>
      <c r="E81" s="53" t="s">
        <v>28</v>
      </c>
      <c r="F81" s="31" t="s">
        <v>30</v>
      </c>
      <c r="G81" s="45" t="s">
        <v>31</v>
      </c>
    </row>
    <row r="82" spans="1:9" ht="12.75" customHeight="1">
      <c r="A82" s="23" t="s">
        <v>14</v>
      </c>
      <c r="B82" s="25">
        <v>5</v>
      </c>
      <c r="C82" s="4"/>
      <c r="D82" s="5"/>
      <c r="E82" s="26">
        <v>0</v>
      </c>
      <c r="F82" s="33">
        <f>ROUND(I82,0)</f>
        <v>4</v>
      </c>
      <c r="G82" s="46">
        <f>F82*2</f>
        <v>8</v>
      </c>
      <c r="I82" s="22">
        <f>IF(E82&lt;100,4,B82*E82/100)</f>
        <v>4</v>
      </c>
    </row>
    <row r="83" spans="1:9" ht="12.75" customHeight="1">
      <c r="A83" s="16" t="s">
        <v>16</v>
      </c>
      <c r="B83" s="15">
        <v>6</v>
      </c>
      <c r="C83" s="14"/>
      <c r="D83" s="13"/>
      <c r="E83" s="17">
        <v>0</v>
      </c>
      <c r="F83" s="34">
        <f>ROUND(I83,0)</f>
        <v>8</v>
      </c>
      <c r="G83" s="47">
        <f t="shared" ref="G83:G85" si="6">F83*2</f>
        <v>16</v>
      </c>
      <c r="I83" s="22">
        <f>IF(E83&lt;150,8,B83*E83/100)</f>
        <v>8</v>
      </c>
    </row>
    <row r="84" spans="1:9" ht="12.75" customHeight="1">
      <c r="A84" s="16" t="s">
        <v>57</v>
      </c>
      <c r="B84" s="15">
        <v>8</v>
      </c>
      <c r="C84" s="14"/>
      <c r="D84" s="13"/>
      <c r="E84" s="17">
        <v>0</v>
      </c>
      <c r="F84" s="34">
        <f>ROUND(I84,0)</f>
        <v>15</v>
      </c>
      <c r="G84" s="47">
        <f t="shared" si="6"/>
        <v>30</v>
      </c>
      <c r="I84" s="22">
        <f>IF(E84&lt;200,15,B84*E84/100)</f>
        <v>15</v>
      </c>
    </row>
    <row r="85" spans="1:9" ht="12.75" customHeight="1">
      <c r="A85" s="16" t="s">
        <v>59</v>
      </c>
      <c r="B85" s="15">
        <v>13</v>
      </c>
      <c r="C85" s="14"/>
      <c r="D85" s="13"/>
      <c r="E85" s="17">
        <v>0</v>
      </c>
      <c r="F85" s="34">
        <f>ROUND(I85,0)</f>
        <v>38</v>
      </c>
      <c r="G85" s="47">
        <f t="shared" si="6"/>
        <v>76</v>
      </c>
      <c r="I85" s="22">
        <f>IF(E85&lt;300,38,B85*E85/100)</f>
        <v>38</v>
      </c>
    </row>
    <row r="86" spans="1:9" ht="12.75" customHeight="1">
      <c r="A86" s="16" t="s">
        <v>66</v>
      </c>
      <c r="B86" s="15">
        <v>16</v>
      </c>
      <c r="C86" s="14"/>
      <c r="D86" s="13"/>
      <c r="E86" s="17">
        <v>0</v>
      </c>
      <c r="F86" s="34">
        <f>ROUND(I86,0)</f>
        <v>55</v>
      </c>
      <c r="G86" s="47">
        <f t="shared" ref="G86" si="7">F86*2</f>
        <v>110</v>
      </c>
      <c r="I86" s="22">
        <f>IF(E86&lt;350,55,B86*E86/100)</f>
        <v>55</v>
      </c>
    </row>
    <row r="87" spans="1:9" ht="12.75" customHeight="1">
      <c r="E87" s="40"/>
    </row>
    <row r="88" spans="1:9" ht="12.75" customHeight="1">
      <c r="A88" s="37" t="s">
        <v>62</v>
      </c>
      <c r="E88" s="43"/>
    </row>
    <row r="89" spans="1:9" ht="4.5" customHeight="1">
      <c r="E89" s="40"/>
    </row>
    <row r="90" spans="1:9" ht="12.75" customHeight="1">
      <c r="A90" s="11" t="s">
        <v>56</v>
      </c>
      <c r="B90" s="2" t="s">
        <v>17</v>
      </c>
      <c r="C90" s="9"/>
      <c r="D90" s="10"/>
      <c r="E90" s="51" t="s">
        <v>18</v>
      </c>
      <c r="F90" s="9"/>
      <c r="G90" s="44"/>
    </row>
    <row r="91" spans="1:9" ht="12.75" customHeight="1">
      <c r="A91" s="27"/>
      <c r="B91" s="28" t="s">
        <v>49</v>
      </c>
      <c r="C91" s="24"/>
      <c r="D91" s="29"/>
      <c r="E91" s="52" t="s">
        <v>19</v>
      </c>
      <c r="F91" s="30" t="s">
        <v>29</v>
      </c>
      <c r="G91" s="44"/>
    </row>
    <row r="92" spans="1:9" ht="12.75" customHeight="1">
      <c r="A92" s="12"/>
      <c r="B92" s="3"/>
      <c r="C92" s="4"/>
      <c r="D92" s="5"/>
      <c r="E92" s="53" t="s">
        <v>28</v>
      </c>
      <c r="F92" s="31" t="s">
        <v>30</v>
      </c>
      <c r="G92" s="45" t="s">
        <v>31</v>
      </c>
    </row>
    <row r="93" spans="1:9" ht="12.75" customHeight="1">
      <c r="A93" s="23" t="s">
        <v>14</v>
      </c>
      <c r="B93" s="25">
        <v>5</v>
      </c>
      <c r="C93" s="4"/>
      <c r="D93" s="5"/>
      <c r="E93" s="26">
        <v>0</v>
      </c>
      <c r="F93" s="33">
        <f>ROUND(I93,0)</f>
        <v>4</v>
      </c>
      <c r="G93" s="46">
        <f>F93*2</f>
        <v>8</v>
      </c>
      <c r="I93" s="22">
        <f>IF(E93&lt;100,4,B93*E93/100)</f>
        <v>4</v>
      </c>
    </row>
    <row r="94" spans="1:9" ht="12.75" customHeight="1">
      <c r="A94" s="16" t="s">
        <v>16</v>
      </c>
      <c r="B94" s="15">
        <v>7</v>
      </c>
      <c r="C94" s="14"/>
      <c r="D94" s="13"/>
      <c r="E94" s="17">
        <v>0</v>
      </c>
      <c r="F94" s="34">
        <f>ROUND(I94,0)</f>
        <v>10</v>
      </c>
      <c r="G94" s="47">
        <f t="shared" ref="G94:G96" si="8">F94*2</f>
        <v>20</v>
      </c>
      <c r="I94" s="22">
        <f>IF(E94&lt;150,10,B94*E94/100)</f>
        <v>10</v>
      </c>
    </row>
    <row r="95" spans="1:9" ht="12.75" customHeight="1">
      <c r="A95" s="16" t="s">
        <v>57</v>
      </c>
      <c r="B95" s="15">
        <v>9</v>
      </c>
      <c r="C95" s="14"/>
      <c r="D95" s="13"/>
      <c r="E95" s="17">
        <v>0</v>
      </c>
      <c r="F95" s="34">
        <f>ROUND(I95,0)</f>
        <v>17</v>
      </c>
      <c r="G95" s="47">
        <f t="shared" si="8"/>
        <v>34</v>
      </c>
      <c r="I95" s="22">
        <f>IF(E95&lt;200,17,B95*E95/100)</f>
        <v>17</v>
      </c>
    </row>
    <row r="96" spans="1:9" ht="12.75" customHeight="1">
      <c r="A96" s="16" t="s">
        <v>59</v>
      </c>
      <c r="B96" s="15">
        <v>13</v>
      </c>
      <c r="C96" s="14"/>
      <c r="D96" s="13"/>
      <c r="E96" s="17">
        <v>0</v>
      </c>
      <c r="F96" s="34">
        <f>ROUND(I96,0)</f>
        <v>38</v>
      </c>
      <c r="G96" s="47">
        <f t="shared" si="8"/>
        <v>76</v>
      </c>
      <c r="I96" s="22">
        <f>IF(E96&lt;300,38,B96*E96/100)</f>
        <v>38</v>
      </c>
    </row>
    <row r="97" spans="1:9" ht="12.75" customHeight="1" thickBot="1">
      <c r="A97" s="19"/>
      <c r="B97" s="19"/>
      <c r="C97" s="19"/>
      <c r="D97" s="19"/>
      <c r="E97" s="48"/>
      <c r="F97" s="19"/>
      <c r="G97" s="48"/>
    </row>
    <row r="98" spans="1:9" ht="12.75" customHeight="1" thickTop="1">
      <c r="A98" s="24"/>
      <c r="B98" s="24"/>
      <c r="C98" s="24"/>
      <c r="D98" s="24"/>
      <c r="E98" s="49"/>
      <c r="F98" s="24"/>
      <c r="G98" s="49"/>
    </row>
    <row r="99" spans="1:9" ht="12.75" customHeight="1">
      <c r="A99" s="37" t="s">
        <v>97</v>
      </c>
      <c r="E99" s="43"/>
    </row>
    <row r="100" spans="1:9" ht="4.5" customHeight="1">
      <c r="E100" s="40"/>
    </row>
    <row r="101" spans="1:9" ht="12.75" customHeight="1">
      <c r="A101" s="11" t="s">
        <v>56</v>
      </c>
      <c r="B101" s="2" t="s">
        <v>17</v>
      </c>
      <c r="C101" s="9"/>
      <c r="D101" s="10"/>
      <c r="E101" s="51" t="s">
        <v>18</v>
      </c>
      <c r="F101" s="9"/>
      <c r="G101" s="44"/>
    </row>
    <row r="102" spans="1:9" ht="12.75" customHeight="1">
      <c r="A102" s="27"/>
      <c r="B102" s="28" t="s">
        <v>98</v>
      </c>
      <c r="C102" s="24"/>
      <c r="D102" s="29"/>
      <c r="E102" s="52" t="s">
        <v>19</v>
      </c>
      <c r="F102" s="30" t="s">
        <v>29</v>
      </c>
      <c r="G102" s="44"/>
    </row>
    <row r="103" spans="1:9" ht="12.75" customHeight="1">
      <c r="A103" s="12"/>
      <c r="B103" s="3"/>
      <c r="C103" s="4"/>
      <c r="D103" s="5"/>
      <c r="E103" s="53" t="s">
        <v>28</v>
      </c>
      <c r="F103" s="31" t="s">
        <v>30</v>
      </c>
      <c r="G103" s="45" t="s">
        <v>31</v>
      </c>
    </row>
    <row r="104" spans="1:9" ht="12.75" customHeight="1">
      <c r="A104" s="23" t="s">
        <v>14</v>
      </c>
      <c r="B104" s="25">
        <v>5</v>
      </c>
      <c r="C104" s="4"/>
      <c r="D104" s="5"/>
      <c r="E104" s="26">
        <v>0</v>
      </c>
      <c r="F104" s="33">
        <f t="shared" ref="F104:F110" si="9">ROUND(I104,0)</f>
        <v>4</v>
      </c>
      <c r="G104" s="46">
        <f>F104*2</f>
        <v>8</v>
      </c>
      <c r="I104" s="22">
        <f>IF(E104&lt;100,4,B104*E104/100)</f>
        <v>4</v>
      </c>
    </row>
    <row r="105" spans="1:9" ht="12.75" customHeight="1">
      <c r="A105" s="23" t="s">
        <v>16</v>
      </c>
      <c r="B105" s="25">
        <v>7</v>
      </c>
      <c r="C105" s="4"/>
      <c r="D105" s="5"/>
      <c r="E105" s="26">
        <v>0</v>
      </c>
      <c r="F105" s="33">
        <f t="shared" si="9"/>
        <v>10</v>
      </c>
      <c r="G105" s="46">
        <f>F105*2</f>
        <v>20</v>
      </c>
      <c r="I105" s="22">
        <f>IF(E105&lt;150,10,B105*E105/100)</f>
        <v>10</v>
      </c>
    </row>
    <row r="106" spans="1:9" ht="12.75" customHeight="1">
      <c r="A106" s="16" t="s">
        <v>57</v>
      </c>
      <c r="B106" s="15">
        <v>9</v>
      </c>
      <c r="C106" s="14"/>
      <c r="D106" s="13"/>
      <c r="E106" s="17">
        <v>0</v>
      </c>
      <c r="F106" s="34">
        <f t="shared" si="9"/>
        <v>18</v>
      </c>
      <c r="G106" s="47">
        <f t="shared" ref="G106:G109" si="10">F106*2</f>
        <v>36</v>
      </c>
      <c r="I106" s="22">
        <f>IF(E106&lt;200,18,B106*E106/100)</f>
        <v>18</v>
      </c>
    </row>
    <row r="107" spans="1:9" ht="12.75" customHeight="1">
      <c r="A107" s="16" t="s">
        <v>58</v>
      </c>
      <c r="B107" s="15">
        <v>11</v>
      </c>
      <c r="C107" s="14"/>
      <c r="D107" s="13"/>
      <c r="E107" s="17">
        <v>0</v>
      </c>
      <c r="F107" s="34">
        <f t="shared" si="9"/>
        <v>27</v>
      </c>
      <c r="G107" s="47">
        <f t="shared" si="10"/>
        <v>54</v>
      </c>
      <c r="I107" s="22">
        <f>IF(E107&lt;250,27,B107*E107/100)</f>
        <v>27</v>
      </c>
    </row>
    <row r="108" spans="1:9" ht="12.75" customHeight="1">
      <c r="A108" s="16" t="s">
        <v>59</v>
      </c>
      <c r="B108" s="15">
        <v>13</v>
      </c>
      <c r="C108" s="14"/>
      <c r="D108" s="13"/>
      <c r="E108" s="17">
        <v>0</v>
      </c>
      <c r="F108" s="34">
        <f t="shared" si="9"/>
        <v>38</v>
      </c>
      <c r="G108" s="47">
        <f t="shared" si="10"/>
        <v>76</v>
      </c>
      <c r="I108" s="22">
        <f>IF(E108&lt;300,38,B108*E108/100)</f>
        <v>38</v>
      </c>
    </row>
    <row r="109" spans="1:9" ht="12.75" customHeight="1">
      <c r="A109" s="16" t="s">
        <v>66</v>
      </c>
      <c r="B109" s="15">
        <v>15</v>
      </c>
      <c r="C109" s="14"/>
      <c r="D109" s="13"/>
      <c r="E109" s="17">
        <v>0</v>
      </c>
      <c r="F109" s="34">
        <f t="shared" si="9"/>
        <v>52</v>
      </c>
      <c r="G109" s="47">
        <f t="shared" si="10"/>
        <v>104</v>
      </c>
      <c r="I109" s="22">
        <f>IF(E109&lt;350,52,B109*E109/100)</f>
        <v>52</v>
      </c>
    </row>
    <row r="110" spans="1:9" ht="12.75" customHeight="1">
      <c r="A110" s="16" t="s">
        <v>99</v>
      </c>
      <c r="B110" s="15">
        <v>17</v>
      </c>
      <c r="C110" s="14"/>
      <c r="D110" s="13"/>
      <c r="E110" s="17">
        <v>0</v>
      </c>
      <c r="F110" s="34">
        <f t="shared" si="9"/>
        <v>67</v>
      </c>
      <c r="G110" s="47">
        <f t="shared" ref="G110" si="11">F110*2</f>
        <v>134</v>
      </c>
      <c r="I110" s="22">
        <f>IF(E110&lt;400,67,B110*E110/100)</f>
        <v>67</v>
      </c>
    </row>
    <row r="111" spans="1:9" ht="12.75" customHeight="1">
      <c r="A111" s="24"/>
      <c r="B111" s="24"/>
      <c r="C111" s="24"/>
      <c r="D111" s="24"/>
      <c r="E111" s="49"/>
      <c r="F111" s="24"/>
      <c r="G111" s="49"/>
    </row>
    <row r="112" spans="1:9" ht="12.75" customHeight="1">
      <c r="A112" s="37" t="s">
        <v>100</v>
      </c>
      <c r="E112" s="43"/>
    </row>
    <row r="113" spans="1:9" ht="4.5" customHeight="1">
      <c r="E113" s="40"/>
    </row>
    <row r="114" spans="1:9" ht="12.75" customHeight="1">
      <c r="A114" s="11" t="s">
        <v>56</v>
      </c>
      <c r="B114" s="2" t="s">
        <v>17</v>
      </c>
      <c r="C114" s="9"/>
      <c r="D114" s="10"/>
      <c r="E114" s="51" t="s">
        <v>18</v>
      </c>
      <c r="F114" s="9"/>
      <c r="G114" s="44"/>
    </row>
    <row r="115" spans="1:9" ht="12.75" customHeight="1">
      <c r="A115" s="27"/>
      <c r="B115" s="28" t="s">
        <v>101</v>
      </c>
      <c r="C115" s="24"/>
      <c r="D115" s="29"/>
      <c r="E115" s="52" t="s">
        <v>19</v>
      </c>
      <c r="F115" s="30" t="s">
        <v>29</v>
      </c>
      <c r="G115" s="44"/>
    </row>
    <row r="116" spans="1:9" ht="12.75" customHeight="1">
      <c r="A116" s="12"/>
      <c r="B116" s="3"/>
      <c r="C116" s="4"/>
      <c r="D116" s="5"/>
      <c r="E116" s="53" t="s">
        <v>28</v>
      </c>
      <c r="F116" s="31" t="s">
        <v>30</v>
      </c>
      <c r="G116" s="45" t="s">
        <v>31</v>
      </c>
    </row>
    <row r="117" spans="1:9" ht="12.75" customHeight="1">
      <c r="A117" s="23" t="s">
        <v>14</v>
      </c>
      <c r="B117" s="25">
        <v>5</v>
      </c>
      <c r="C117" s="4"/>
      <c r="D117" s="5"/>
      <c r="E117" s="26">
        <v>0</v>
      </c>
      <c r="F117" s="33">
        <f t="shared" ref="F117:F123" si="12">ROUND(I117,0)</f>
        <v>4</v>
      </c>
      <c r="G117" s="46">
        <f>F117*2</f>
        <v>8</v>
      </c>
      <c r="I117" s="22">
        <f>IF(E117&lt;100,4,B117*E117/100)</f>
        <v>4</v>
      </c>
    </row>
    <row r="118" spans="1:9" ht="12.75" customHeight="1">
      <c r="A118" s="23" t="s">
        <v>16</v>
      </c>
      <c r="B118" s="25">
        <v>7</v>
      </c>
      <c r="C118" s="4"/>
      <c r="D118" s="5"/>
      <c r="E118" s="26">
        <v>0</v>
      </c>
      <c r="F118" s="33">
        <f t="shared" si="12"/>
        <v>10</v>
      </c>
      <c r="G118" s="46">
        <f>F118*2</f>
        <v>20</v>
      </c>
      <c r="I118" s="22">
        <f>IF(E118&lt;150,10,B118*E118/100)</f>
        <v>10</v>
      </c>
    </row>
    <row r="119" spans="1:9" ht="12.75" customHeight="1">
      <c r="A119" s="16" t="s">
        <v>57</v>
      </c>
      <c r="B119" s="15">
        <v>9</v>
      </c>
      <c r="C119" s="14"/>
      <c r="D119" s="13"/>
      <c r="E119" s="17">
        <v>0</v>
      </c>
      <c r="F119" s="34">
        <f t="shared" si="12"/>
        <v>17</v>
      </c>
      <c r="G119" s="47">
        <f t="shared" ref="G119:G123" si="13">F119*2</f>
        <v>34</v>
      </c>
      <c r="I119" s="22">
        <f>IF(E119&lt;200,17,B119*E119/100)</f>
        <v>17</v>
      </c>
    </row>
    <row r="120" spans="1:9" ht="12.75" customHeight="1">
      <c r="A120" s="16" t="s">
        <v>58</v>
      </c>
      <c r="B120" s="15">
        <v>12</v>
      </c>
      <c r="C120" s="14"/>
      <c r="D120" s="13"/>
      <c r="E120" s="17">
        <v>0</v>
      </c>
      <c r="F120" s="34">
        <f t="shared" si="12"/>
        <v>29</v>
      </c>
      <c r="G120" s="47">
        <f t="shared" si="13"/>
        <v>58</v>
      </c>
      <c r="I120" s="22">
        <f>IF(E120&lt;250,29,B120*E120/100)</f>
        <v>29</v>
      </c>
    </row>
    <row r="121" spans="1:9" ht="12.75" customHeight="1">
      <c r="A121" s="16" t="s">
        <v>59</v>
      </c>
      <c r="B121" s="15">
        <v>15</v>
      </c>
      <c r="C121" s="14"/>
      <c r="D121" s="13"/>
      <c r="E121" s="17">
        <v>0</v>
      </c>
      <c r="F121" s="34">
        <f t="shared" si="12"/>
        <v>44</v>
      </c>
      <c r="G121" s="47">
        <f t="shared" si="13"/>
        <v>88</v>
      </c>
      <c r="I121" s="22">
        <f>IF(E121&lt;300,44,B121*E121/100)</f>
        <v>44</v>
      </c>
    </row>
    <row r="122" spans="1:9" ht="12.75" customHeight="1">
      <c r="A122" s="16" t="s">
        <v>66</v>
      </c>
      <c r="B122" s="15">
        <v>16</v>
      </c>
      <c r="C122" s="14"/>
      <c r="D122" s="13"/>
      <c r="E122" s="17">
        <v>0</v>
      </c>
      <c r="F122" s="34">
        <f t="shared" si="12"/>
        <v>55</v>
      </c>
      <c r="G122" s="47">
        <f t="shared" si="13"/>
        <v>110</v>
      </c>
      <c r="I122" s="22">
        <f>IF(E122&lt;350,55,B122*E122/100)</f>
        <v>55</v>
      </c>
    </row>
    <row r="123" spans="1:9" ht="12.75" customHeight="1">
      <c r="A123" s="16" t="s">
        <v>99</v>
      </c>
      <c r="B123" s="15">
        <v>18</v>
      </c>
      <c r="C123" s="14"/>
      <c r="D123" s="13"/>
      <c r="E123" s="17">
        <v>0</v>
      </c>
      <c r="F123" s="34">
        <f t="shared" si="12"/>
        <v>71</v>
      </c>
      <c r="G123" s="47">
        <f t="shared" si="13"/>
        <v>142</v>
      </c>
      <c r="I123" s="22">
        <f>IF(E123&lt;400,71,B123*E123/100)</f>
        <v>71</v>
      </c>
    </row>
    <row r="124" spans="1:9" s="40" customFormat="1" ht="12.75" customHeight="1"/>
    <row r="125" spans="1:9" s="40" customFormat="1" ht="18.75">
      <c r="A125" s="54" t="s">
        <v>85</v>
      </c>
    </row>
    <row r="126" spans="1:9" s="40" customFormat="1" ht="7.5" customHeight="1"/>
    <row r="127" spans="1:9" s="40" customFormat="1">
      <c r="A127" s="50" t="s">
        <v>2</v>
      </c>
      <c r="B127" s="50" t="s">
        <v>1</v>
      </c>
      <c r="C127" s="50" t="s">
        <v>3</v>
      </c>
      <c r="D127" s="50" t="s">
        <v>21</v>
      </c>
      <c r="E127" s="50" t="s">
        <v>23</v>
      </c>
      <c r="F127" s="50" t="s">
        <v>25</v>
      </c>
      <c r="G127" s="41" t="s">
        <v>8</v>
      </c>
    </row>
    <row r="128" spans="1:9" s="40" customFormat="1" ht="17.25">
      <c r="A128" s="16" t="s">
        <v>36</v>
      </c>
      <c r="B128" s="16" t="s">
        <v>20</v>
      </c>
      <c r="C128" s="16" t="s">
        <v>38</v>
      </c>
      <c r="D128" s="55" t="s">
        <v>22</v>
      </c>
      <c r="E128" s="16" t="s">
        <v>24</v>
      </c>
      <c r="F128" s="16" t="s">
        <v>26</v>
      </c>
      <c r="G128" s="16" t="s">
        <v>27</v>
      </c>
    </row>
    <row r="129" spans="1:7" s="40" customFormat="1" ht="17.25">
      <c r="A129" s="16" t="s">
        <v>37</v>
      </c>
      <c r="B129" s="16" t="s">
        <v>40</v>
      </c>
      <c r="C129" s="16" t="s">
        <v>35</v>
      </c>
      <c r="D129" s="55" t="s">
        <v>22</v>
      </c>
      <c r="E129" s="16" t="s">
        <v>39</v>
      </c>
      <c r="F129" s="16" t="s">
        <v>41</v>
      </c>
      <c r="G129" s="16" t="s">
        <v>27</v>
      </c>
    </row>
    <row r="130" spans="1:7" s="40" customFormat="1" ht="17.25">
      <c r="A130" s="16" t="s">
        <v>82</v>
      </c>
      <c r="B130" s="16" t="s">
        <v>75</v>
      </c>
      <c r="C130" s="16" t="s">
        <v>72</v>
      </c>
      <c r="D130" s="55" t="s">
        <v>22</v>
      </c>
      <c r="E130" s="16" t="s">
        <v>73</v>
      </c>
      <c r="F130" s="16" t="s">
        <v>74</v>
      </c>
      <c r="G130" s="16" t="s">
        <v>27</v>
      </c>
    </row>
    <row r="131" spans="1:7" s="40" customFormat="1" ht="17.25">
      <c r="A131" s="16" t="s">
        <v>83</v>
      </c>
      <c r="B131" s="16" t="s">
        <v>80</v>
      </c>
      <c r="C131" s="16" t="s">
        <v>76</v>
      </c>
      <c r="D131" s="55" t="s">
        <v>78</v>
      </c>
      <c r="E131" s="16" t="s">
        <v>77</v>
      </c>
      <c r="F131" s="16" t="s">
        <v>79</v>
      </c>
      <c r="G131" s="16" t="s">
        <v>27</v>
      </c>
    </row>
    <row r="132" spans="1:7" s="40" customFormat="1" ht="17.25">
      <c r="A132" s="16" t="s">
        <v>84</v>
      </c>
      <c r="B132" s="16" t="s">
        <v>80</v>
      </c>
      <c r="C132" s="16" t="s">
        <v>35</v>
      </c>
      <c r="D132" s="55" t="s">
        <v>78</v>
      </c>
      <c r="E132" s="16" t="s">
        <v>81</v>
      </c>
      <c r="F132" s="16" t="s">
        <v>79</v>
      </c>
      <c r="G132" s="16" t="s">
        <v>27</v>
      </c>
    </row>
    <row r="133" spans="1:7" s="40" customFormat="1" ht="7.5" customHeight="1"/>
    <row r="134" spans="1:7" s="40" customFormat="1" ht="14.25" customHeight="1">
      <c r="A134" s="56" t="s">
        <v>86</v>
      </c>
    </row>
    <row r="135" spans="1:7" s="40" customFormat="1" ht="12" customHeight="1">
      <c r="A135" s="57" t="s">
        <v>89</v>
      </c>
    </row>
    <row r="136" spans="1:7" s="40" customFormat="1" ht="14.25" customHeight="1">
      <c r="A136" s="56" t="s">
        <v>87</v>
      </c>
    </row>
    <row r="137" spans="1:7" s="40" customFormat="1">
      <c r="A137" s="56" t="s">
        <v>88</v>
      </c>
    </row>
    <row r="138" spans="1:7" s="40" customFormat="1">
      <c r="A138" s="57" t="s">
        <v>89</v>
      </c>
    </row>
    <row r="139" spans="1:7" s="40" customFormat="1">
      <c r="A139" s="56" t="s">
        <v>90</v>
      </c>
    </row>
    <row r="140" spans="1:7" s="40" customFormat="1">
      <c r="A140" s="56" t="s">
        <v>91</v>
      </c>
    </row>
  </sheetData>
  <sheetProtection sheet="1" objects="1" scenarios="1" selectLockedCells="1"/>
  <pageMargins left="0.51181102362204722" right="0.31496062992125984" top="0.59055118110236227" bottom="0.59055118110236227" header="0.31496062992125984" footer="0.31496062992125984"/>
  <pageSetup paperSize="9" orientation="portrait" r:id="rId1"/>
  <headerFooter>
    <oddFooter>&amp;CDatei-Download unter http://www.werbeservice-burmeister.de/LED/LED Module optic.xlsx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</dc:creator>
  <cp:lastModifiedBy>Holger</cp:lastModifiedBy>
  <cp:lastPrinted>2015-02-17T10:45:20Z</cp:lastPrinted>
  <dcterms:created xsi:type="dcterms:W3CDTF">2013-08-14T10:43:38Z</dcterms:created>
  <dcterms:modified xsi:type="dcterms:W3CDTF">2016-05-02T14:54:50Z</dcterms:modified>
</cp:coreProperties>
</file>